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onatella\Desktop\"/>
    </mc:Choice>
  </mc:AlternateContent>
  <xr:revisionPtr revIDLastSave="0" documentId="13_ncr:1_{015252F1-C622-4B42-BEA2-D93C9295B2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" l="1"/>
  <c r="E31" i="1"/>
  <c r="E30" i="1"/>
  <c r="E32" i="1" s="1"/>
  <c r="F29" i="1"/>
  <c r="E28" i="1"/>
  <c r="E27" i="1"/>
  <c r="E29" i="1" s="1"/>
  <c r="F26" i="1"/>
  <c r="E25" i="1"/>
  <c r="E24" i="1"/>
  <c r="E21" i="1"/>
  <c r="E20" i="1"/>
  <c r="E26" i="1" s="1"/>
  <c r="F17" i="1"/>
  <c r="F16" i="1"/>
  <c r="E16" i="1"/>
  <c r="E15" i="1"/>
  <c r="E14" i="1"/>
  <c r="F13" i="1"/>
  <c r="E12" i="1"/>
  <c r="E11" i="1"/>
  <c r="E19" i="1" s="1"/>
  <c r="E33" i="1" s="1"/>
  <c r="E36" i="1" s="1"/>
  <c r="F10" i="1"/>
  <c r="E10" i="1"/>
  <c r="B10" i="1"/>
  <c r="F9" i="1"/>
  <c r="E8" i="1"/>
  <c r="C8" i="1"/>
  <c r="B8" i="1"/>
  <c r="C7" i="1"/>
  <c r="C12" i="1" s="1"/>
  <c r="C13" i="1" s="1"/>
  <c r="C36" i="1" s="1"/>
  <c r="C38" i="1" s="1"/>
  <c r="B7" i="1"/>
  <c r="F5" i="1"/>
  <c r="E4" i="1"/>
  <c r="B4" i="1"/>
  <c r="F3" i="1"/>
  <c r="F19" i="1" s="1"/>
  <c r="E3" i="1"/>
  <c r="B3" i="1"/>
  <c r="B12" i="1" s="1"/>
  <c r="B13" i="1" l="1"/>
  <c r="B36" i="1" s="1"/>
  <c r="E38" i="1" s="1"/>
  <c r="E37" i="1" s="1"/>
  <c r="E34" i="1"/>
</calcChain>
</file>

<file path=xl/sharedStrings.xml><?xml version="1.0" encoding="utf-8"?>
<sst xmlns="http://schemas.openxmlformats.org/spreadsheetml/2006/main" count="53" uniqueCount="52">
  <si>
    <t xml:space="preserve">      RENDICONTO FINANZIARIO AL 31.12.2021</t>
  </si>
  <si>
    <t xml:space="preserve">ENTRATE </t>
  </si>
  <si>
    <t>USCITE</t>
  </si>
  <si>
    <t>Quote iscrizione annue</t>
  </si>
  <si>
    <t>Assicurazione Consiglio</t>
  </si>
  <si>
    <t>Nuove iscrizioni (38)</t>
  </si>
  <si>
    <t xml:space="preserve">Quote FOFI </t>
  </si>
  <si>
    <t>Diritti di segreteria</t>
  </si>
  <si>
    <t>Fatturazione elettronica</t>
  </si>
  <si>
    <t>Contributi FOFI per GDPR</t>
  </si>
  <si>
    <t>Spese postali e postel + bolli</t>
  </si>
  <si>
    <t xml:space="preserve">Interessi bancari C/C </t>
  </si>
  <si>
    <t>Assistenza informatica</t>
  </si>
  <si>
    <t>Tassa trasferimento albo (5)</t>
  </si>
  <si>
    <t>Sito web e canoni fissi dei software</t>
  </si>
  <si>
    <t xml:space="preserve">Contributo Covid FOFI per iscritti </t>
  </si>
  <si>
    <t>Cancelleria</t>
  </si>
  <si>
    <t>Rimborso bollo virtuale (25 cancellati)</t>
  </si>
  <si>
    <t xml:space="preserve">Targhette e spille per nuovi iscritti </t>
  </si>
  <si>
    <t>Recupero spese</t>
  </si>
  <si>
    <t>Attrezzatura e arredi (mouse)</t>
  </si>
  <si>
    <t>Entrate correnti gestione caratteristica</t>
  </si>
  <si>
    <t>Spese per attività del Consiglio</t>
  </si>
  <si>
    <t>Entrate gestione finanziaria</t>
  </si>
  <si>
    <t xml:space="preserve">Onoreficenze </t>
  </si>
  <si>
    <t>Agenzia delle Entrate-bollo virtuale</t>
  </si>
  <si>
    <t>Costo aruba pec (senza iva)</t>
  </si>
  <si>
    <t>Buoni pasto</t>
  </si>
  <si>
    <t>Varie</t>
  </si>
  <si>
    <t>Arrotondamenti passivii</t>
  </si>
  <si>
    <t>Spese generali</t>
  </si>
  <si>
    <t>Stipendi netti</t>
  </si>
  <si>
    <t>Contributi , irpef inail pagati in F24</t>
  </si>
  <si>
    <t>TFR liquidato anno corrente</t>
  </si>
  <si>
    <t>Emolumenti Presidente Revisore Conti</t>
  </si>
  <si>
    <t xml:space="preserve">Trattenute sindacali </t>
  </si>
  <si>
    <t>Scissione pagamento IVA</t>
  </si>
  <si>
    <t>Costi generali</t>
  </si>
  <si>
    <t>Spese Popso</t>
  </si>
  <si>
    <t>Spese bancarie bolli e canone carta</t>
  </si>
  <si>
    <t>Totale oneri bancari</t>
  </si>
  <si>
    <t>Aran</t>
  </si>
  <si>
    <t>Irap</t>
  </si>
  <si>
    <t>Totale imposte</t>
  </si>
  <si>
    <t>Uscite  correnti gestione caratteristica</t>
  </si>
  <si>
    <t>Avanzo gestione caratteristica</t>
  </si>
  <si>
    <t>Uscite gestione finanziaria</t>
  </si>
  <si>
    <t>TOTALE ENTRATE</t>
  </si>
  <si>
    <t>TOTALE USCITE</t>
  </si>
  <si>
    <t>DISAVANZO DI GESTIONE</t>
  </si>
  <si>
    <t>AVANZO DI GESTIONE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</si>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</sst>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164" fontId="4" fillId="0" borderId="1" xfId="0" applyNumberFormat="1" applyFont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0" fontId="1" fillId="5" borderId="1" xfId="0" applyFont="1" applyFill="1" applyBorder="1"/>
    <xf numFmtId="164" fontId="1" fillId="5" borderId="1" xfId="0" applyNumberFormat="1" applyFont="1" applyFill="1" applyBorder="1"/>
    <xf numFmtId="164" fontId="0" fillId="0" borderId="1" xfId="0" applyNumberFormat="1" applyBorder="1" applyAlignment="1">
      <alignment vertical="center"/>
    </xf>
    <xf numFmtId="0" fontId="1" fillId="3" borderId="1" xfId="0" applyFont="1" applyFill="1" applyBorder="1"/>
    <xf numFmtId="164" fontId="1" fillId="3" borderId="1" xfId="0" applyNumberFormat="1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/>
    <xf numFmtId="0" fontId="5" fillId="7" borderId="1" xfId="0" applyFont="1" applyFill="1" applyBorder="1"/>
    <xf numFmtId="164" fontId="5" fillId="7" borderId="1" xfId="0" applyNumberFormat="1" applyFont="1" applyFill="1" applyBorder="1"/>
    <xf numFmtId="0" fontId="1" fillId="8" borderId="1" xfId="0" applyFont="1" applyFill="1" applyBorder="1"/>
    <xf numFmtId="164" fontId="1" fillId="8" borderId="1" xfId="0" applyNumberFormat="1" applyFont="1" applyFill="1" applyBorder="1"/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L23" sqref="L23"/>
    </sheetView>
  </sheetViews>
  <sheetFormatPr defaultRowHeight="15" x14ac:dyDescent="0.25"/>
  <cols>
    <col min="1" max="1" width="35.7109375" bestFit="1" customWidth="1"/>
    <col min="2" max="3" width="13.140625" bestFit="1" customWidth="1"/>
    <col min="4" max="4" width="36.140625" bestFit="1" customWidth="1"/>
    <col min="5" max="6" width="13.140625" bestFit="1" customWidth="1"/>
  </cols>
  <sheetData>
    <row r="1" spans="1:6" ht="18.75" x14ac:dyDescent="0.3">
      <c r="A1" s="26" t="s">
        <v>0</v>
      </c>
      <c r="B1" s="26"/>
      <c r="C1" s="26"/>
      <c r="D1" s="26"/>
      <c r="E1" s="26"/>
      <c r="F1" s="26"/>
    </row>
    <row r="2" spans="1:6" x14ac:dyDescent="0.25">
      <c r="A2" s="1" t="s">
        <v>1</v>
      </c>
      <c r="B2" s="1">
        <v>2021</v>
      </c>
      <c r="C2" s="1">
        <v>2020</v>
      </c>
      <c r="D2" s="1" t="s">
        <v>2</v>
      </c>
      <c r="E2" s="1">
        <v>2021</v>
      </c>
      <c r="F2" s="1">
        <v>2020</v>
      </c>
    </row>
    <row r="3" spans="1:6" x14ac:dyDescent="0.25">
      <c r="A3" s="2" t="s">
        <v>3</v>
      </c>
      <c r="B3" s="3">
        <f>124180+0.39+2820+0.36+1.66+1190+0.37+3910</f>
        <v>132102.78</v>
      </c>
      <c r="C3" s="3">
        <v>133995.38</v>
      </c>
      <c r="D3" s="2" t="s">
        <v>4</v>
      </c>
      <c r="E3" s="3">
        <f>2446+1722.1</f>
        <v>4168.1000000000004</v>
      </c>
      <c r="F3" s="3">
        <f>2446+1722.1</f>
        <v>4168.1000000000004</v>
      </c>
    </row>
    <row r="4" spans="1:6" x14ac:dyDescent="0.25">
      <c r="A4" s="2" t="s">
        <v>5</v>
      </c>
      <c r="B4" s="3">
        <f>1350+1200+1650+1500</f>
        <v>5700</v>
      </c>
      <c r="C4" s="3">
        <v>7500</v>
      </c>
      <c r="D4" s="2" t="s">
        <v>6</v>
      </c>
      <c r="E4" s="3">
        <f>41214.8</f>
        <v>41214.800000000003</v>
      </c>
      <c r="F4" s="3">
        <v>40755</v>
      </c>
    </row>
    <row r="5" spans="1:6" x14ac:dyDescent="0.25">
      <c r="A5" s="2" t="s">
        <v>7</v>
      </c>
      <c r="B5" s="3">
        <v>225</v>
      </c>
      <c r="C5" s="3">
        <v>315</v>
      </c>
      <c r="D5" s="2" t="s">
        <v>8</v>
      </c>
      <c r="E5" s="3">
        <v>19.7</v>
      </c>
      <c r="F5" s="3">
        <f>163.92</f>
        <v>163.92</v>
      </c>
    </row>
    <row r="6" spans="1:6" x14ac:dyDescent="0.25">
      <c r="A6" s="2" t="s">
        <v>9</v>
      </c>
      <c r="B6" s="3">
        <v>3000</v>
      </c>
      <c r="C6" s="3">
        <v>3000</v>
      </c>
      <c r="D6" s="2" t="s">
        <v>10</v>
      </c>
      <c r="E6" s="3">
        <v>176</v>
      </c>
      <c r="F6" s="3">
        <v>1008.63</v>
      </c>
    </row>
    <row r="7" spans="1:6" x14ac:dyDescent="0.25">
      <c r="A7" s="2" t="s">
        <v>11</v>
      </c>
      <c r="B7" s="3">
        <f>26.09</f>
        <v>26.09</v>
      </c>
      <c r="C7" s="3">
        <f>20.02</f>
        <v>20.02</v>
      </c>
      <c r="D7" s="2" t="s">
        <v>12</v>
      </c>
      <c r="E7" s="3">
        <v>3.94</v>
      </c>
      <c r="F7" s="3">
        <v>1080</v>
      </c>
    </row>
    <row r="8" spans="1:6" x14ac:dyDescent="0.25">
      <c r="A8" s="2" t="s">
        <v>13</v>
      </c>
      <c r="B8" s="3">
        <f>150+50+50</f>
        <v>250</v>
      </c>
      <c r="C8" s="3">
        <f>50+50+50</f>
        <v>150</v>
      </c>
      <c r="D8" s="2" t="s">
        <v>14</v>
      </c>
      <c r="E8" s="3">
        <f>40.98+7206.48+40.98+270</f>
        <v>7558.4399999999987</v>
      </c>
      <c r="F8" s="3">
        <v>7517.46</v>
      </c>
    </row>
    <row r="9" spans="1:6" x14ac:dyDescent="0.25">
      <c r="A9" s="2" t="s">
        <v>15</v>
      </c>
      <c r="B9" s="3">
        <v>13000</v>
      </c>
      <c r="C9" s="3">
        <v>0</v>
      </c>
      <c r="D9" s="2" t="s">
        <v>16</v>
      </c>
      <c r="E9" s="3">
        <v>0</v>
      </c>
      <c r="F9" s="3">
        <f>120.83</f>
        <v>120.83</v>
      </c>
    </row>
    <row r="10" spans="1:6" x14ac:dyDescent="0.25">
      <c r="A10" s="2" t="s">
        <v>17</v>
      </c>
      <c r="B10" s="3">
        <f>944+144</f>
        <v>1088</v>
      </c>
      <c r="C10" s="3">
        <v>0</v>
      </c>
      <c r="D10" s="2" t="s">
        <v>18</v>
      </c>
      <c r="E10" s="3">
        <f>580+79.47</f>
        <v>659.47</v>
      </c>
      <c r="F10" s="3">
        <f>145.68</f>
        <v>145.68</v>
      </c>
    </row>
    <row r="11" spans="1:6" x14ac:dyDescent="0.25">
      <c r="A11" s="2" t="s">
        <v>19</v>
      </c>
      <c r="B11" s="3">
        <v>0</v>
      </c>
      <c r="C11" s="3">
        <v>230.46</v>
      </c>
      <c r="D11" s="2" t="s">
        <v>20</v>
      </c>
      <c r="E11" s="3">
        <f>24.99</f>
        <v>24.99</v>
      </c>
      <c r="F11" s="3">
        <v>930.15</v>
      </c>
    </row>
    <row r="12" spans="1:6" x14ac:dyDescent="0.25">
      <c r="A12" s="4" t="s">
        <v>21</v>
      </c>
      <c r="B12" s="5">
        <f>SUM(B3:B11)</f>
        <v>155391.87</v>
      </c>
      <c r="C12" s="5">
        <f>SUM(C3:C11)</f>
        <v>145210.85999999999</v>
      </c>
      <c r="D12" s="2" t="s">
        <v>22</v>
      </c>
      <c r="E12" s="3">
        <f>133.35+640+20.04</f>
        <v>793.39</v>
      </c>
      <c r="F12" s="6">
        <v>2168.54</v>
      </c>
    </row>
    <row r="13" spans="1:6" x14ac:dyDescent="0.25">
      <c r="A13" s="7" t="s">
        <v>23</v>
      </c>
      <c r="B13" s="8">
        <f>SUM(B12:B12)</f>
        <v>155391.87</v>
      </c>
      <c r="C13" s="8">
        <f>SUM(C12:C12)</f>
        <v>145210.85999999999</v>
      </c>
      <c r="D13" s="2" t="s">
        <v>24</v>
      </c>
      <c r="E13" s="3">
        <v>0</v>
      </c>
      <c r="F13" s="3">
        <f>907.83</f>
        <v>907.83</v>
      </c>
    </row>
    <row r="14" spans="1:6" x14ac:dyDescent="0.25">
      <c r="A14" s="9"/>
      <c r="B14" s="10"/>
      <c r="C14" s="10"/>
      <c r="D14" s="2" t="s">
        <v>25</v>
      </c>
      <c r="E14" s="3">
        <f>328.75+320+320+320+320</f>
        <v>1608.75</v>
      </c>
      <c r="F14" s="3">
        <v>0</v>
      </c>
    </row>
    <row r="15" spans="1:6" x14ac:dyDescent="0.25">
      <c r="A15" s="11"/>
      <c r="B15" s="12"/>
      <c r="C15" s="12"/>
      <c r="D15" s="2" t="s">
        <v>26</v>
      </c>
      <c r="E15" s="3">
        <f>180.54+189.72+71.91+36.72+29.07+195.84+73.44+1.53+64.26+58.14+110.16+175.95+162.18-296.88</f>
        <v>1052.58</v>
      </c>
      <c r="F15" s="3">
        <v>1335.69</v>
      </c>
    </row>
    <row r="16" spans="1:6" x14ac:dyDescent="0.25">
      <c r="A16" s="11"/>
      <c r="B16" s="12"/>
      <c r="C16" s="12"/>
      <c r="D16" s="2" t="s">
        <v>27</v>
      </c>
      <c r="E16" s="3">
        <f>5+665</f>
        <v>670</v>
      </c>
      <c r="F16" s="3">
        <f>665</f>
        <v>665</v>
      </c>
    </row>
    <row r="17" spans="1:6" x14ac:dyDescent="0.25">
      <c r="A17" s="2"/>
      <c r="B17" s="3"/>
      <c r="C17" s="3"/>
      <c r="D17" s="2" t="s">
        <v>28</v>
      </c>
      <c r="E17" s="3">
        <v>250</v>
      </c>
      <c r="F17" s="3">
        <f>26.85</f>
        <v>26.85</v>
      </c>
    </row>
    <row r="18" spans="1:6" x14ac:dyDescent="0.25">
      <c r="A18" s="2"/>
      <c r="B18" s="3"/>
      <c r="C18" s="3"/>
      <c r="D18" s="2" t="s">
        <v>29</v>
      </c>
      <c r="E18" s="3">
        <v>0</v>
      </c>
      <c r="F18" s="3">
        <v>2.09</v>
      </c>
    </row>
    <row r="19" spans="1:6" x14ac:dyDescent="0.25">
      <c r="A19" s="2"/>
      <c r="B19" s="3"/>
      <c r="C19" s="3"/>
      <c r="D19" s="13" t="s">
        <v>30</v>
      </c>
      <c r="E19" s="14">
        <f>SUM(E3:E17)</f>
        <v>58200.159999999996</v>
      </c>
      <c r="F19" s="14">
        <f>SUM(F3:F18)</f>
        <v>60995.77</v>
      </c>
    </row>
    <row r="20" spans="1:6" x14ac:dyDescent="0.25">
      <c r="A20" s="2"/>
      <c r="B20" s="3"/>
      <c r="C20" s="3"/>
      <c r="D20" s="2" t="s">
        <v>31</v>
      </c>
      <c r="E20" s="3">
        <f>3666+1917+1692+1938+3658+2159+1669+2003+3692+1865+1659+1319+2046</f>
        <v>29283</v>
      </c>
      <c r="F20" s="3">
        <v>28597</v>
      </c>
    </row>
    <row r="21" spans="1:6" x14ac:dyDescent="0.25">
      <c r="A21" s="2"/>
      <c r="B21" s="3"/>
      <c r="C21" s="3"/>
      <c r="D21" s="2" t="s">
        <v>32</v>
      </c>
      <c r="E21" s="3">
        <f>3117.41+4741.31+1840.13+1447.45+1869.67+4556.47+2209.02+1556.56+1944.03+4608.25+1937.82+1763.19-3896.18</f>
        <v>27695.13</v>
      </c>
      <c r="F21" s="3">
        <v>26957.84</v>
      </c>
    </row>
    <row r="22" spans="1:6" x14ac:dyDescent="0.25">
      <c r="A22" s="2"/>
      <c r="B22" s="3"/>
      <c r="C22" s="3"/>
      <c r="D22" s="2" t="s">
        <v>33</v>
      </c>
      <c r="E22" s="3">
        <v>2885.19</v>
      </c>
      <c r="F22" s="3">
        <v>2953.58</v>
      </c>
    </row>
    <row r="23" spans="1:6" x14ac:dyDescent="0.25">
      <c r="A23" s="2"/>
      <c r="B23" s="3"/>
      <c r="C23" s="3"/>
      <c r="D23" s="2" t="s">
        <v>34</v>
      </c>
      <c r="E23" s="3">
        <v>520</v>
      </c>
      <c r="F23" s="3">
        <v>0</v>
      </c>
    </row>
    <row r="24" spans="1:6" x14ac:dyDescent="0.25">
      <c r="A24" s="2"/>
      <c r="B24" s="3"/>
      <c r="C24" s="3"/>
      <c r="D24" s="2" t="s">
        <v>35</v>
      </c>
      <c r="E24" s="3">
        <f>18.6+18.6+18.6+18.6+18.6+19.25+19.25+37.2+19.25+19.25+19.25+19.25+19.25</f>
        <v>264.95</v>
      </c>
      <c r="F24" s="15">
        <v>204.6</v>
      </c>
    </row>
    <row r="25" spans="1:6" x14ac:dyDescent="0.25">
      <c r="A25" s="2"/>
      <c r="B25" s="3"/>
      <c r="C25" s="3"/>
      <c r="D25" s="2" t="s">
        <v>36</v>
      </c>
      <c r="E25" s="3">
        <f>75.88+1744.68+9.02+1.62+124.45+110+17.44+187</f>
        <v>2270.0899999999997</v>
      </c>
      <c r="F25" s="3">
        <v>2230.7399999999998</v>
      </c>
    </row>
    <row r="26" spans="1:6" x14ac:dyDescent="0.25">
      <c r="A26" s="2"/>
      <c r="B26" s="3"/>
      <c r="C26" s="3"/>
      <c r="D26" s="13" t="s">
        <v>37</v>
      </c>
      <c r="E26" s="14">
        <f>SUM(E20:E25)</f>
        <v>62918.36</v>
      </c>
      <c r="F26" s="14">
        <f>SUM(F20:F25)</f>
        <v>60943.759999999995</v>
      </c>
    </row>
    <row r="27" spans="1:6" x14ac:dyDescent="0.25">
      <c r="A27" s="2"/>
      <c r="B27" s="3"/>
      <c r="C27" s="3"/>
      <c r="D27" s="2" t="s">
        <v>38</v>
      </c>
      <c r="E27" s="3">
        <f>1398.56+7.35+5.39+4.9</f>
        <v>1416.2</v>
      </c>
      <c r="F27" s="3">
        <v>1401.85</v>
      </c>
    </row>
    <row r="28" spans="1:6" x14ac:dyDescent="0.25">
      <c r="A28" s="2"/>
      <c r="B28" s="3"/>
      <c r="C28" s="3"/>
      <c r="D28" s="2" t="s">
        <v>39</v>
      </c>
      <c r="E28" s="3">
        <f>25.1+16.11+24.7+16.11+24.9+16.11+25.2+38.34+0.47</f>
        <v>187.04</v>
      </c>
      <c r="F28" s="3">
        <v>301.22000000000003</v>
      </c>
    </row>
    <row r="29" spans="1:6" x14ac:dyDescent="0.25">
      <c r="A29" s="2"/>
      <c r="B29" s="3"/>
      <c r="C29" s="3"/>
      <c r="D29" s="13" t="s">
        <v>40</v>
      </c>
      <c r="E29" s="14">
        <f>SUM(E27:E28)</f>
        <v>1603.24</v>
      </c>
      <c r="F29" s="14">
        <f>SUM(F27:F28)</f>
        <v>1703.07</v>
      </c>
    </row>
    <row r="30" spans="1:6" x14ac:dyDescent="0.25">
      <c r="A30" s="2"/>
      <c r="B30" s="3"/>
      <c r="C30" s="3"/>
      <c r="D30" s="2" t="s">
        <v>41</v>
      </c>
      <c r="E30" s="3">
        <f>3.1+2</f>
        <v>5.0999999999999996</v>
      </c>
      <c r="F30" s="3">
        <v>3.1</v>
      </c>
    </row>
    <row r="31" spans="1:6" x14ac:dyDescent="0.25">
      <c r="A31" s="2"/>
      <c r="B31" s="3"/>
      <c r="C31" s="3"/>
      <c r="D31" s="9" t="s">
        <v>42</v>
      </c>
      <c r="E31" s="10">
        <f>3896.18</f>
        <v>3896.18</v>
      </c>
      <c r="F31" s="10">
        <v>3923.73</v>
      </c>
    </row>
    <row r="32" spans="1:6" x14ac:dyDescent="0.25">
      <c r="A32" s="2"/>
      <c r="B32" s="3"/>
      <c r="C32" s="3"/>
      <c r="D32" s="13" t="s">
        <v>43</v>
      </c>
      <c r="E32" s="14">
        <f>SUM(E30:E31)</f>
        <v>3901.2799999999997</v>
      </c>
      <c r="F32" s="14">
        <f t="shared" ref="F32" si="0">SUM(F30:F31)</f>
        <v>3926.83</v>
      </c>
    </row>
    <row r="33" spans="1:6" x14ac:dyDescent="0.25">
      <c r="A33" s="2"/>
      <c r="B33" s="3"/>
      <c r="C33" s="3"/>
      <c r="D33" s="4" t="s">
        <v>44</v>
      </c>
      <c r="E33" s="5">
        <f>SUM(E19+E26+E29+E32)</f>
        <v>126623.03999999999</v>
      </c>
      <c r="F33" s="5">
        <v>127569.43</v>
      </c>
    </row>
    <row r="34" spans="1:6" x14ac:dyDescent="0.25">
      <c r="A34" s="2"/>
      <c r="B34" s="3"/>
      <c r="C34" s="3"/>
      <c r="D34" s="16" t="s">
        <v>45</v>
      </c>
      <c r="E34" s="17">
        <f>SUM(B12-E33)</f>
        <v>28768.83</v>
      </c>
      <c r="F34" s="17">
        <v>17641.43</v>
      </c>
    </row>
    <row r="35" spans="1:6" x14ac:dyDescent="0.25">
      <c r="A35" s="2"/>
      <c r="B35" s="3"/>
      <c r="C35" s="3"/>
      <c r="D35" s="18" t="s">
        <v>46</v>
      </c>
      <c r="E35" s="19">
        <v>0</v>
      </c>
      <c r="F35" s="19">
        <v>0</v>
      </c>
    </row>
    <row r="36" spans="1:6" x14ac:dyDescent="0.25">
      <c r="A36" s="20" t="s">
        <v>47</v>
      </c>
      <c r="B36" s="21">
        <f>SUM(B13:B35)</f>
        <v>155391.87</v>
      </c>
      <c r="C36" s="21">
        <f>SUM(C13:C35)</f>
        <v>145210.85999999999</v>
      </c>
      <c r="D36" s="20" t="s">
        <v>48</v>
      </c>
      <c r="E36" s="21">
        <f>E33+E35</f>
        <v>126623.03999999999</v>
      </c>
      <c r="F36" s="21">
        <v>127569.43</v>
      </c>
    </row>
    <row r="37" spans="1:6" x14ac:dyDescent="0.25">
      <c r="A37" s="22" t="s">
        <v>49</v>
      </c>
      <c r="B37" s="23">
        <v>0</v>
      </c>
      <c r="C37" s="23">
        <v>0</v>
      </c>
      <c r="D37" s="22" t="s">
        <v>50</v>
      </c>
      <c r="E37" s="23">
        <f>E38-E36</f>
        <v>28768.83</v>
      </c>
      <c r="F37" s="23">
        <v>17641.43</v>
      </c>
    </row>
    <row r="38" spans="1:6" x14ac:dyDescent="0.25">
      <c r="A38" s="24" t="s">
        <v>51</v>
      </c>
      <c r="B38" s="25">
        <v>155391.87</v>
      </c>
      <c r="C38" s="25">
        <f>SUM(C36:C37)</f>
        <v>145210.85999999999</v>
      </c>
      <c r="D38" s="24" t="s">
        <v>51</v>
      </c>
      <c r="E38" s="25">
        <f>B36</f>
        <v>155391.87</v>
      </c>
      <c r="F38" s="25">
        <v>145210.85999999999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</dc:creator>
  <cp:lastModifiedBy>Donatella</cp:lastModifiedBy>
  <dcterms:created xsi:type="dcterms:W3CDTF">2015-06-05T18:19:34Z</dcterms:created>
  <dcterms:modified xsi:type="dcterms:W3CDTF">2022-05-31T08:38:40Z</dcterms:modified>
</cp:coreProperties>
</file>